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xWindow="0" yWindow="0" windowWidth="28800" windowHeight="15000" activeTab="0"/>
  </bookViews>
  <sheets>
    <sheet name="Bảng lương" sheetId="1" r:id="rId1"/>
    <sheet name="Phiếu lương" sheetId="2" r:id="rId2"/>
    <sheet name="Tham số" sheetId="3" r:id="rId3"/>
    <sheet name="Hướng dẫn" sheetId="4" r:id="rId4"/>
  </sheets>
  <definedNames>
    <definedName name="_xlnm.Print_Titles" localSheetId="0">'Bảng lương'!$4:$4</definedName>
  </definedNames>
  <calcPr calcId="191029" fullCalcOnLoad="1"/>
</workbook>
</file>

<file path=xl/styles.xml><?xml version="1.0" encoding="utf-8"?>
<styleSheet xmlns="http://schemas.openxmlformats.org/spreadsheetml/2006/main">
  <numFmts count="5">
    <numFmt numFmtId="164" formatCode="yyyy\-mm\-dd"/>
    <numFmt numFmtId="165" formatCode="dd"/>
    <numFmt numFmtId="166" formatCode="#,##0;\-#,##0;&quot;–&quot;"/>
    <numFmt numFmtId="167" formatCode="0%"/>
    <numFmt numFmtId="168" formatCode="0.0%"/>
  </numFmts>
  <fonts count="6">
    <font>
      <sz val="11"/>
      <name val="Arial"/>
      <family val="2"/>
    </font>
    <font>
      <b/>
      <sz val="11"/>
      <name val="Arial"/>
      <family val="2"/>
    </font>
    <font>
      <b/>
      <sz val="15"/>
      <color rgb="FF166534"/>
      <name val="Arial"/>
      <family val="2"/>
    </font>
    <font>
      <i/>
      <sz val="10"/>
      <color rgb="FF64748B"/>
      <name val="Arial"/>
      <family val="2"/>
    </font>
    <font>
      <b/>
      <sz val="11"/>
      <color rgb="FFFFFFFF"/>
      <name val="Arial"/>
      <family val="2"/>
    </font>
    <font>
      <b/>
      <sz val="12"/>
      <color rgb="FF166534"/>
      <name val="Arial"/>
      <family val="2"/>
    </font>
  </fonts>
  <fills count="6">
    <fill>
      <patternFill patternType="none"/>
    </fill>
    <fill>
      <patternFill patternType="gray125"/>
    </fill>
    <fill>
      <patternFill patternType="solid">
        <fgColor rgb="FF15803D"/>
        <bgColor indexed="64"/>
      </patternFill>
    </fill>
    <fill>
      <patternFill patternType="solid">
        <fgColor rgb="FFFEF9C3"/>
        <bgColor indexed="64"/>
      </patternFill>
    </fill>
    <fill>
      <patternFill patternType="solid">
        <fgColor rgb="FFDCFCE7"/>
        <bgColor indexed="64"/>
      </patternFill>
    </fill>
    <fill>
      <patternFill patternType="solid">
        <fgColor rgb="FFF1F5F9"/>
        <bgColor indexed="64"/>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9">
    <xf numFmtId="0" fontId="0" fillId="0" borderId="0" xfId="0"/>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vertical="center"/>
    </xf>
    <xf numFmtId="0" fontId="4"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49" fontId="0" fillId="0" borderId="1" xfId="0" applyNumberFormat="1" applyBorder="1" applyAlignment="1">
      <alignment vertical="center"/>
    </xf>
    <xf numFmtId="164" fontId="0" fillId="0" borderId="1" xfId="0" applyNumberFormat="1" applyBorder="1" applyAlignment="1">
      <alignment horizontal="center" vertical="center"/>
    </xf>
    <xf numFmtId="164" fontId="4"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0" fillId="5" borderId="1" xfId="0" applyFill="1" applyBorder="1" applyAlignment="1">
      <alignment horizontal="center" vertical="center"/>
    </xf>
    <xf numFmtId="166" fontId="0" fillId="0" borderId="1" xfId="0" applyNumberFormat="1" applyBorder="1" applyAlignment="1">
      <alignment vertical="center"/>
    </xf>
    <xf numFmtId="166" fontId="1" fillId="4" borderId="1" xfId="0" applyNumberFormat="1" applyFont="1" applyFill="1" applyBorder="1" applyAlignment="1">
      <alignment vertical="center"/>
    </xf>
    <xf numFmtId="0" fontId="0" fillId="0" borderId="1" xfId="0"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 fillId="3" borderId="1" xfId="0" applyFont="1" applyFill="1" applyBorder="1" applyAlignment="1">
      <alignment horizontal="center" vertical="center"/>
    </xf>
    <xf numFmtId="164" fontId="1" fillId="3" borderId="1" xfId="0" applyNumberFormat="1" applyFont="1" applyFill="1" applyBorder="1" applyAlignment="1">
      <alignment horizontal="center" vertical="center"/>
    </xf>
    <xf numFmtId="166" fontId="1" fillId="3" borderId="1" xfId="0" applyNumberFormat="1" applyFont="1" applyFill="1" applyBorder="1" applyAlignment="1">
      <alignment vertical="center"/>
    </xf>
    <xf numFmtId="168" fontId="0" fillId="3" borderId="1" xfId="0" applyNumberFormat="1" applyFill="1" applyBorder="1" applyAlignment="1">
      <alignment horizontal="center" vertical="center"/>
    </xf>
    <xf numFmtId="167" fontId="0" fillId="3" borderId="1" xfId="0" applyNumberFormat="1" applyFill="1" applyBorder="1" applyAlignment="1">
      <alignment horizontal="center" vertical="center"/>
    </xf>
    <xf numFmtId="0" fontId="1" fillId="5" borderId="1" xfId="0" applyFont="1" applyFill="1" applyBorder="1" applyAlignment="1">
      <alignment horizontal="left" vertical="center" wrapText="1"/>
    </xf>
    <xf numFmtId="0" fontId="0" fillId="5" borderId="1" xfId="0" applyFill="1" applyBorder="1" applyAlignment="1">
      <alignment horizontal="left" vertical="center" wrapText="1"/>
    </xf>
    <xf numFmtId="0" fontId="0" fillId="0" borderId="0" xfId="0" applyAlignment="1">
      <alignment horizontal="center" vertical="top" wrapText="1"/>
    </xf>
  </cellXfs>
  <cellStyles count="1">
    <cellStyle name="Normal" xfId="0" builtinId="0"/>
  </cellStyles>
  <dxfs count="4">
    <dxf>
      <fill>
        <patternFill patternType="solid">
          <fgColor rgb="FFE2E8F0"/>
          <bgColor rgb="FFE2E8F0"/>
        </patternFill>
      </fill>
    </dxf>
    <dxf>
      <font>
        <b/>
        <color rgb="FFDC2626"/>
      </font>
    </dxf>
    <dxf>
      <font>
        <color rgb="FF2563EB"/>
      </font>
    </dxf>
    <dxf>
      <font>
        <b/>
        <color rgb="FFB91C1C"/>
      </font>
      <fill>
        <patternFill patternType="solid">
          <fgColor rgb="FFFEE2E2"/>
          <bgColor rgb="FFFEE2E2"/>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T28"/>
  <sheetViews>
    <sheetView workbookViewId="0">
      <pane xSplit="3" ySplit="4" topLeftCell="D5" activePane="bottomRight" state="frozen"/>
      <selection pane="bottomRight" activeCell="D5" sqref="D5"/>
    </sheetView>
  </sheetViews>
  <sheetFormatPr defaultRowHeight="15"/>
  <cols>
    <col min="1" max="1" width="5" customWidth="1"/>
    <col min="2" max="2" width="9" customWidth="1"/>
    <col min="3" max="3" width="22" customWidth="1"/>
    <col min="4" max="4" width="13" customWidth="1"/>
    <col min="5" max="5" width="8" customWidth="1"/>
    <col min="6" max="6" width="8" customWidth="1"/>
    <col min="7" max="7" width="13" customWidth="1"/>
    <col min="8" max="8" width="8" customWidth="1"/>
    <col min="9" max="9" width="12" customWidth="1"/>
    <col min="10" max="10" width="12" customWidth="1"/>
    <col min="11" max="11" width="12" customWidth="1"/>
    <col min="12" max="12" width="14" customWidth="1"/>
    <col min="13" max="13" width="13" customWidth="1"/>
    <col min="14" max="14" width="13" customWidth="1"/>
    <col min="15" max="15" width="9" customWidth="1"/>
    <col min="16" max="16" width="14" customWidth="1"/>
    <col min="17" max="17" width="12" customWidth="1"/>
    <col min="18" max="18" width="12" customWidth="1"/>
    <col min="19" max="19" width="14" customWidth="1"/>
    <col min="20" max="20" width="12" customWidth="1"/>
  </cols>
  <sheetData>
    <row r="1" ht="26" customHeight="1">
      <c r="A1" s="1" t="inlineStr">
        <is>
          <t>BẢNG LƯƠNG</t>
        </is>
      </c>
    </row>
    <row r="2">
      <c r="A2" s="6" t="inlineStr">
        <is>
          <t>Kỳ lương:</t>
        </is>
      </c>
      <c r="C2" s="21" t="inlineStr">
        <is>
          <t>Tháng 11/2026</t>
        </is>
      </c>
      <c r="E2" s="3" t="inlineStr">
        <is>
          <t>Ô vàng là ô nhập. Ô trắng tự tính, không cần sửa.</t>
        </is>
      </c>
    </row>
    <row r="4" ht="46" customHeight="1">
      <c r="A4" s="7" t="inlineStr">
        <is>
          <t>STT</t>
        </is>
      </c>
      <c r="B4" s="7" t="inlineStr">
        <is>
          <t>Mã NV</t>
        </is>
      </c>
      <c r="C4" s="7" t="inlineStr">
        <is>
          <t>Họ và tên</t>
        </is>
      </c>
      <c r="D4" s="7" t="inlineStr">
        <is>
          <t>Lương cơ bản</t>
        </is>
      </c>
      <c r="E4" s="7" t="inlineStr">
        <is>
          <t>Công chuẩn</t>
        </is>
      </c>
      <c r="F4" s="7" t="inlineStr">
        <is>
          <t>Công thực tế</t>
        </is>
      </c>
      <c r="G4" s="7" t="inlineStr">
        <is>
          <t>Lương theo công</t>
        </is>
      </c>
      <c r="H4" s="7" t="inlineStr">
        <is>
          <t>Giờ làm thêm</t>
        </is>
      </c>
      <c r="I4" s="7" t="inlineStr">
        <is>
          <t>Tiền làm thêm</t>
        </is>
      </c>
      <c r="J4" s="7" t="inlineStr">
        <is>
          <t>Phụ cấp</t>
        </is>
      </c>
      <c r="K4" s="7" t="inlineStr">
        <is>
          <t>Thưởng</t>
        </is>
      </c>
      <c r="L4" s="7" t="inlineStr">
        <is>
          <t>Tổng thu nhập</t>
        </is>
      </c>
      <c r="M4" s="7" t="inlineStr">
        <is>
          <t>Lương đóng BH</t>
        </is>
      </c>
      <c r="N4" s="7" t="inlineStr">
        <is>
          <t>BH người lao động (10,5%)</t>
        </is>
      </c>
      <c r="O4" s="7" t="inlineStr">
        <is>
          <t>Số người phụ thuộc</t>
        </is>
      </c>
      <c r="P4" s="7" t="inlineStr">
        <is>
          <t>Thu nhập tính thuế</t>
        </is>
      </c>
      <c r="Q4" s="7" t="inlineStr">
        <is>
          <t>Thuế TNCN</t>
        </is>
      </c>
      <c r="R4" s="7" t="inlineStr">
        <is>
          <t>Tạm ứng</t>
        </is>
      </c>
      <c r="S4" s="7" t="inlineStr">
        <is>
          <t>THỰC LĨNH</t>
        </is>
      </c>
      <c r="T4" s="7" t="inlineStr">
        <is>
          <t>Ký nhận</t>
        </is>
      </c>
    </row>
    <row r="5">
      <c r="A5" s="17">
        <f>IF($B5="","",ROW()-4)</f>
        <v>1</v>
      </c>
      <c r="B5" s="21" t="inlineStr">
        <is>
          <t>VD01</t>
        </is>
      </c>
      <c r="C5" s="21" t="inlineStr">
        <is>
          <t>Nguyễn Văn An</t>
        </is>
      </c>
      <c r="D5" s="23">
        <v>9000000</v>
      </c>
      <c r="E5" s="21">
        <v>26</v>
      </c>
      <c r="F5" s="21">
        <v>26</v>
      </c>
      <c r="G5" s="15">
        <f>IF($B5="","",ROUND(D5/E5*F5,0))</f>
        <v>9000000</v>
      </c>
      <c r="H5" s="21">
        <v>6</v>
      </c>
      <c r="I5" s="15">
        <f>IF($B5="","",ROUND(D5/E5/'Tham số'!$B$11*H5*'Tham số'!$B$10,0))</f>
        <v>389423</v>
      </c>
      <c r="J5" s="23">
        <v>800000</v>
      </c>
      <c r="K5" s="23">
        <v>500000</v>
      </c>
      <c r="L5" s="15">
        <f>IF($B5="","",G5+I5+J5+K5)</f>
        <v>10689423</v>
      </c>
      <c r="M5" s="23">
        <v>9000000</v>
      </c>
      <c r="N5" s="15">
        <f>IF($B5="","",ROUND(MIN(M5,'Tham số'!$B$12)*('Tham số'!$B$7+'Tham số'!$B$8)+MIN(M5,'Tham số'!$B$13)*'Tham số'!$B$9,0))</f>
        <v>945000</v>
      </c>
      <c r="O5" s="21">
        <v>0</v>
      </c>
      <c r="P5" s="15">
        <f>IF($B5="","",MAX(0,L5-N5-'Tham số'!$B$3-O5*'Tham số'!$B$4))</f>
        <v>0</v>
      </c>
      <c r="Q5" s="15">
        <f>IF($B5="","",ROUND(IF(P5&lt;=10000000,P5*5%,IF(P5&lt;=30000000,P5*10%-500000,IF(P5&lt;=60000000,P5*20%-3500000,IF(P5&lt;=100000000,P5*30%-9500000,P5*35%-14500000)))),0))</f>
        <v>0</v>
      </c>
      <c r="R5" s="23">
        <v>0</v>
      </c>
      <c r="S5" s="16">
        <f>IF($B5="","",L5-N5-Q5-R5)</f>
        <v>9744423</v>
      </c>
      <c r="T5" s="8"/>
    </row>
    <row r="6">
      <c r="A6" s="17">
        <f>IF($B6="","",ROW()-4)</f>
        <v>2</v>
      </c>
      <c r="B6" s="21" t="inlineStr">
        <is>
          <t>VD02</t>
        </is>
      </c>
      <c r="C6" s="21" t="inlineStr">
        <is>
          <t>Trần Thị Bình</t>
        </is>
      </c>
      <c r="D6" s="23">
        <v>7500000</v>
      </c>
      <c r="E6" s="21">
        <v>26</v>
      </c>
      <c r="F6" s="21">
        <v>24</v>
      </c>
      <c r="G6" s="15">
        <f>IF($B6="","",ROUND(D6/E6*F6,0))</f>
        <v>6923077</v>
      </c>
      <c r="H6" s="21">
        <v>0</v>
      </c>
      <c r="I6" s="15">
        <f>IF($B6="","",ROUND(D6/E6/'Tham số'!$B$11*H6*'Tham số'!$B$10,0))</f>
        <v>0</v>
      </c>
      <c r="J6" s="23">
        <v>800000</v>
      </c>
      <c r="K6" s="23">
        <v>0</v>
      </c>
      <c r="L6" s="15">
        <f>IF($B6="","",G6+I6+J6+K6)</f>
        <v>7723077</v>
      </c>
      <c r="M6" s="23">
        <v>7500000</v>
      </c>
      <c r="N6" s="15">
        <f>IF($B6="","",ROUND(MIN(M6,'Tham số'!$B$12)*('Tham số'!$B$7+'Tham số'!$B$8)+MIN(M6,'Tham số'!$B$13)*'Tham số'!$B$9,0))</f>
        <v>787500</v>
      </c>
      <c r="O6" s="21">
        <v>0</v>
      </c>
      <c r="P6" s="15">
        <f>IF($B6="","",MAX(0,L6-N6-'Tham số'!$B$3-O6*'Tham số'!$B$4))</f>
        <v>0</v>
      </c>
      <c r="Q6" s="15">
        <f>IF($B6="","",ROUND(IF(P6&lt;=10000000,P6*5%,IF(P6&lt;=30000000,P6*10%-500000,IF(P6&lt;=60000000,P6*20%-3500000,IF(P6&lt;=100000000,P6*30%-9500000,P6*35%-14500000)))),0))</f>
        <v>0</v>
      </c>
      <c r="R6" s="23">
        <v>1000000</v>
      </c>
      <c r="S6" s="16">
        <f>IF($B6="","",L6-N6-Q6-R6)</f>
        <v>5935577</v>
      </c>
      <c r="T6" s="8"/>
    </row>
    <row r="7">
      <c r="A7" s="17">
        <f>IF($B7="","",ROW()-4)</f>
        <v>3</v>
      </c>
      <c r="B7" s="21" t="inlineStr">
        <is>
          <t>VD03</t>
        </is>
      </c>
      <c r="C7" s="21" t="inlineStr">
        <is>
          <t>Lê Minh Châu</t>
        </is>
      </c>
      <c r="D7" s="23">
        <v>18000000</v>
      </c>
      <c r="E7" s="21">
        <v>22</v>
      </c>
      <c r="F7" s="21">
        <v>22</v>
      </c>
      <c r="G7" s="15">
        <f>IF($B7="","",ROUND(D7/E7*F7,0))</f>
        <v>18000000</v>
      </c>
      <c r="H7" s="21">
        <v>4</v>
      </c>
      <c r="I7" s="15">
        <f>IF($B7="","",ROUND(D7/E7/'Tham số'!$B$11*H7*'Tham số'!$B$10,0))</f>
        <v>613636</v>
      </c>
      <c r="J7" s="23">
        <v>1500000</v>
      </c>
      <c r="K7" s="23">
        <v>2000000</v>
      </c>
      <c r="L7" s="15">
        <f>IF($B7="","",G7+I7+J7+K7)</f>
        <v>22113636</v>
      </c>
      <c r="M7" s="23">
        <v>18000000</v>
      </c>
      <c r="N7" s="15">
        <f>IF($B7="","",ROUND(MIN(M7,'Tham số'!$B$12)*('Tham số'!$B$7+'Tham số'!$B$8)+MIN(M7,'Tham số'!$B$13)*'Tham số'!$B$9,0))</f>
        <v>1890000</v>
      </c>
      <c r="O7" s="21">
        <v>0</v>
      </c>
      <c r="P7" s="15">
        <f>IF($B7="","",MAX(0,L7-N7-'Tham số'!$B$3-O7*'Tham số'!$B$4))</f>
        <v>4723636</v>
      </c>
      <c r="Q7" s="15">
        <f>IF($B7="","",ROUND(IF(P7&lt;=10000000,P7*5%,IF(P7&lt;=30000000,P7*10%-500000,IF(P7&lt;=60000000,P7*20%-3500000,IF(P7&lt;=100000000,P7*30%-9500000,P7*35%-14500000)))),0))</f>
        <v>236182</v>
      </c>
      <c r="R7" s="23">
        <v>0</v>
      </c>
      <c r="S7" s="16">
        <f>IF($B7="","",L7-N7-Q7-R7)</f>
        <v>19987454</v>
      </c>
      <c r="T7" s="8"/>
    </row>
    <row r="8">
      <c r="A8" s="17">
        <f>IF($B8="","",ROW()-4)</f>
        <v>4</v>
      </c>
      <c r="B8" s="21" t="inlineStr">
        <is>
          <t>VD04</t>
        </is>
      </c>
      <c r="C8" s="21" t="inlineStr">
        <is>
          <t>Phạm Thu Dung</t>
        </is>
      </c>
      <c r="D8" s="23">
        <v>32000000</v>
      </c>
      <c r="E8" s="21">
        <v>22</v>
      </c>
      <c r="F8" s="21">
        <v>21</v>
      </c>
      <c r="G8" s="15">
        <f>IF($B8="","",ROUND(D8/E8*F8,0))</f>
        <v>30545455</v>
      </c>
      <c r="H8" s="21">
        <v>0</v>
      </c>
      <c r="I8" s="15">
        <f>IF($B8="","",ROUND(D8/E8/'Tham số'!$B$11*H8*'Tham số'!$B$10,0))</f>
        <v>0</v>
      </c>
      <c r="J8" s="23">
        <v>2000000</v>
      </c>
      <c r="K8" s="23">
        <v>3000000</v>
      </c>
      <c r="L8" s="15">
        <f>IF($B8="","",G8+I8+J8+K8)</f>
        <v>35545455</v>
      </c>
      <c r="M8" s="23">
        <v>30000000</v>
      </c>
      <c r="N8" s="15">
        <f>IF($B8="","",ROUND(MIN(M8,'Tham số'!$B$12)*('Tham số'!$B$7+'Tham số'!$B$8)+MIN(M8,'Tham số'!$B$13)*'Tham số'!$B$9,0))</f>
        <v>3150000</v>
      </c>
      <c r="O8" s="21">
        <v>2</v>
      </c>
      <c r="P8" s="15">
        <f>IF($B8="","",MAX(0,L8-N8-'Tham số'!$B$3-O8*'Tham số'!$B$4))</f>
        <v>4495455</v>
      </c>
      <c r="Q8" s="15">
        <f>IF($B8="","",ROUND(IF(P8&lt;=10000000,P8*5%,IF(P8&lt;=30000000,P8*10%-500000,IF(P8&lt;=60000000,P8*20%-3500000,IF(P8&lt;=100000000,P8*30%-9500000,P8*35%-14500000)))),0))</f>
        <v>224773</v>
      </c>
      <c r="R8" s="23">
        <v>0</v>
      </c>
      <c r="S8" s="16">
        <f>IF($B8="","",L8-N8-Q8-R8)</f>
        <v>32170682</v>
      </c>
      <c r="T8" s="8"/>
    </row>
    <row r="9">
      <c r="A9" s="17">
        <f>IF($B9="","",ROW()-4)</f>
        <v>5</v>
      </c>
      <c r="B9" s="21" t="inlineStr">
        <is>
          <t>VD05</t>
        </is>
      </c>
      <c r="C9" s="21" t="inlineStr">
        <is>
          <t>Hoàng Gia Huy</t>
        </is>
      </c>
      <c r="D9" s="23">
        <v>6000000</v>
      </c>
      <c r="E9" s="21">
        <v>26</v>
      </c>
      <c r="F9" s="21">
        <v>26</v>
      </c>
      <c r="G9" s="15">
        <f>IF($B9="","",ROUND(D9/E9*F9,0))</f>
        <v>6000000</v>
      </c>
      <c r="H9" s="21">
        <v>10</v>
      </c>
      <c r="I9" s="15">
        <f>IF($B9="","",ROUND(D9/E9/'Tham số'!$B$11*H9*'Tham số'!$B$10,0))</f>
        <v>432692</v>
      </c>
      <c r="J9" s="23">
        <v>500000</v>
      </c>
      <c r="K9" s="23">
        <v>0</v>
      </c>
      <c r="L9" s="15">
        <f>IF($B9="","",G9+I9+J9+K9)</f>
        <v>6932692</v>
      </c>
      <c r="M9" s="23">
        <v>6000000</v>
      </c>
      <c r="N9" s="15">
        <f>IF($B9="","",ROUND(MIN(M9,'Tham số'!$B$12)*('Tham số'!$B$7+'Tham số'!$B$8)+MIN(M9,'Tham số'!$B$13)*'Tham số'!$B$9,0))</f>
        <v>630000</v>
      </c>
      <c r="O9" s="21">
        <v>0</v>
      </c>
      <c r="P9" s="15">
        <f>IF($B9="","",MAX(0,L9-N9-'Tham số'!$B$3-O9*'Tham số'!$B$4))</f>
        <v>0</v>
      </c>
      <c r="Q9" s="15">
        <f>IF($B9="","",ROUND(IF(P9&lt;=10000000,P9*5%,IF(P9&lt;=30000000,P9*10%-500000,IF(P9&lt;=60000000,P9*20%-3500000,IF(P9&lt;=100000000,P9*30%-9500000,P9*35%-14500000)))),0))</f>
        <v>0</v>
      </c>
      <c r="R9" s="23">
        <v>500000</v>
      </c>
      <c r="S9" s="16">
        <f>IF($B9="","",L9-N9-Q9-R9)</f>
        <v>5802692</v>
      </c>
      <c r="T9" s="8"/>
    </row>
    <row r="10">
      <c r="A10" s="17" t="str">
        <f>IF($B10="","",ROW()-4)</f>
        <v/>
      </c>
      <c r="B10" s="21"/>
      <c r="C10" s="21"/>
      <c r="D10" s="23"/>
      <c r="E10" s="21"/>
      <c r="F10" s="21"/>
      <c r="G10" s="15" t="str">
        <f>IF($B10="","",ROUND(D10/E10*F10,0))</f>
        <v/>
      </c>
      <c r="H10" s="21"/>
      <c r="I10" s="15" t="str">
        <f>IF($B10="","",ROUND(D10/E10/'Tham số'!$B$11*H10*'Tham số'!$B$10,0))</f>
        <v/>
      </c>
      <c r="J10" s="23"/>
      <c r="K10" s="23"/>
      <c r="L10" s="15" t="str">
        <f>IF($B10="","",G10+I10+J10+K10)</f>
        <v/>
      </c>
      <c r="M10" s="23"/>
      <c r="N10" s="15" t="str">
        <f>IF($B10="","",ROUND(MIN(M10,'Tham số'!$B$12)*('Tham số'!$B$7+'Tham số'!$B$8)+MIN(M10,'Tham số'!$B$13)*'Tham số'!$B$9,0))</f>
        <v/>
      </c>
      <c r="O10" s="21"/>
      <c r="P10" s="15" t="str">
        <f>IF($B10="","",MAX(0,L10-N10-'Tham số'!$B$3-O10*'Tham số'!$B$4))</f>
        <v/>
      </c>
      <c r="Q10" s="15" t="str">
        <f>IF($B10="","",ROUND(IF(P10&lt;=10000000,P10*5%,IF(P10&lt;=30000000,P10*10%-500000,IF(P10&lt;=60000000,P10*20%-3500000,IF(P10&lt;=100000000,P10*30%-9500000,P10*35%-14500000)))),0))</f>
        <v/>
      </c>
      <c r="R10" s="23"/>
      <c r="S10" s="16" t="str">
        <f>IF($B10="","",L10-N10-Q10-R10)</f>
        <v/>
      </c>
      <c r="T10" s="8"/>
    </row>
    <row r="11">
      <c r="A11" s="17" t="str">
        <f>IF($B11="","",ROW()-4)</f>
        <v/>
      </c>
      <c r="B11" s="21"/>
      <c r="C11" s="21"/>
      <c r="D11" s="23"/>
      <c r="E11" s="21"/>
      <c r="F11" s="21"/>
      <c r="G11" s="15" t="str">
        <f>IF($B11="","",ROUND(D11/E11*F11,0))</f>
        <v/>
      </c>
      <c r="H11" s="21"/>
      <c r="I11" s="15" t="str">
        <f>IF($B11="","",ROUND(D11/E11/'Tham số'!$B$11*H11*'Tham số'!$B$10,0))</f>
        <v/>
      </c>
      <c r="J11" s="23"/>
      <c r="K11" s="23"/>
      <c r="L11" s="15" t="str">
        <f>IF($B11="","",G11+I11+J11+K11)</f>
        <v/>
      </c>
      <c r="M11" s="23"/>
      <c r="N11" s="15" t="str">
        <f>IF($B11="","",ROUND(MIN(M11,'Tham số'!$B$12)*('Tham số'!$B$7+'Tham số'!$B$8)+MIN(M11,'Tham số'!$B$13)*'Tham số'!$B$9,0))</f>
        <v/>
      </c>
      <c r="O11" s="21"/>
      <c r="P11" s="15" t="str">
        <f>IF($B11="","",MAX(0,L11-N11-'Tham số'!$B$3-O11*'Tham số'!$B$4))</f>
        <v/>
      </c>
      <c r="Q11" s="15" t="str">
        <f>IF($B11="","",ROUND(IF(P11&lt;=10000000,P11*5%,IF(P11&lt;=30000000,P11*10%-500000,IF(P11&lt;=60000000,P11*20%-3500000,IF(P11&lt;=100000000,P11*30%-9500000,P11*35%-14500000)))),0))</f>
        <v/>
      </c>
      <c r="R11" s="23"/>
      <c r="S11" s="16" t="str">
        <f>IF($B11="","",L11-N11-Q11-R11)</f>
        <v/>
      </c>
      <c r="T11" s="8"/>
    </row>
    <row r="12">
      <c r="A12" s="17" t="str">
        <f>IF($B12="","",ROW()-4)</f>
        <v/>
      </c>
      <c r="B12" s="21"/>
      <c r="C12" s="21"/>
      <c r="D12" s="23"/>
      <c r="E12" s="21"/>
      <c r="F12" s="21"/>
      <c r="G12" s="15" t="str">
        <f>IF($B12="","",ROUND(D12/E12*F12,0))</f>
        <v/>
      </c>
      <c r="H12" s="21"/>
      <c r="I12" s="15" t="str">
        <f>IF($B12="","",ROUND(D12/E12/'Tham số'!$B$11*H12*'Tham số'!$B$10,0))</f>
        <v/>
      </c>
      <c r="J12" s="23"/>
      <c r="K12" s="23"/>
      <c r="L12" s="15" t="str">
        <f>IF($B12="","",G12+I12+J12+K12)</f>
        <v/>
      </c>
      <c r="M12" s="23"/>
      <c r="N12" s="15" t="str">
        <f>IF($B12="","",ROUND(MIN(M12,'Tham số'!$B$12)*('Tham số'!$B$7+'Tham số'!$B$8)+MIN(M12,'Tham số'!$B$13)*'Tham số'!$B$9,0))</f>
        <v/>
      </c>
      <c r="O12" s="21"/>
      <c r="P12" s="15" t="str">
        <f>IF($B12="","",MAX(0,L12-N12-'Tham số'!$B$3-O12*'Tham số'!$B$4))</f>
        <v/>
      </c>
      <c r="Q12" s="15" t="str">
        <f>IF($B12="","",ROUND(IF(P12&lt;=10000000,P12*5%,IF(P12&lt;=30000000,P12*10%-500000,IF(P12&lt;=60000000,P12*20%-3500000,IF(P12&lt;=100000000,P12*30%-9500000,P12*35%-14500000)))),0))</f>
        <v/>
      </c>
      <c r="R12" s="23"/>
      <c r="S12" s="16" t="str">
        <f>IF($B12="","",L12-N12-Q12-R12)</f>
        <v/>
      </c>
      <c r="T12" s="8"/>
    </row>
    <row r="13">
      <c r="A13" s="17" t="str">
        <f>IF($B13="","",ROW()-4)</f>
        <v/>
      </c>
      <c r="B13" s="21"/>
      <c r="C13" s="21"/>
      <c r="D13" s="23"/>
      <c r="E13" s="21"/>
      <c r="F13" s="21"/>
      <c r="G13" s="15" t="str">
        <f>IF($B13="","",ROUND(D13/E13*F13,0))</f>
        <v/>
      </c>
      <c r="H13" s="21"/>
      <c r="I13" s="15" t="str">
        <f>IF($B13="","",ROUND(D13/E13/'Tham số'!$B$11*H13*'Tham số'!$B$10,0))</f>
        <v/>
      </c>
      <c r="J13" s="23"/>
      <c r="K13" s="23"/>
      <c r="L13" s="15" t="str">
        <f>IF($B13="","",G13+I13+J13+K13)</f>
        <v/>
      </c>
      <c r="M13" s="23"/>
      <c r="N13" s="15" t="str">
        <f>IF($B13="","",ROUND(MIN(M13,'Tham số'!$B$12)*('Tham số'!$B$7+'Tham số'!$B$8)+MIN(M13,'Tham số'!$B$13)*'Tham số'!$B$9,0))</f>
        <v/>
      </c>
      <c r="O13" s="21"/>
      <c r="P13" s="15" t="str">
        <f>IF($B13="","",MAX(0,L13-N13-'Tham số'!$B$3-O13*'Tham số'!$B$4))</f>
        <v/>
      </c>
      <c r="Q13" s="15" t="str">
        <f>IF($B13="","",ROUND(IF(P13&lt;=10000000,P13*5%,IF(P13&lt;=30000000,P13*10%-500000,IF(P13&lt;=60000000,P13*20%-3500000,IF(P13&lt;=100000000,P13*30%-9500000,P13*35%-14500000)))),0))</f>
        <v/>
      </c>
      <c r="R13" s="23"/>
      <c r="S13" s="16" t="str">
        <f>IF($B13="","",L13-N13-Q13-R13)</f>
        <v/>
      </c>
      <c r="T13" s="8"/>
    </row>
    <row r="14">
      <c r="A14" s="17" t="str">
        <f>IF($B14="","",ROW()-4)</f>
        <v/>
      </c>
      <c r="B14" s="21"/>
      <c r="C14" s="21"/>
      <c r="D14" s="23"/>
      <c r="E14" s="21"/>
      <c r="F14" s="21"/>
      <c r="G14" s="15" t="str">
        <f>IF($B14="","",ROUND(D14/E14*F14,0))</f>
        <v/>
      </c>
      <c r="H14" s="21"/>
      <c r="I14" s="15" t="str">
        <f>IF($B14="","",ROUND(D14/E14/'Tham số'!$B$11*H14*'Tham số'!$B$10,0))</f>
        <v/>
      </c>
      <c r="J14" s="23"/>
      <c r="K14" s="23"/>
      <c r="L14" s="15" t="str">
        <f>IF($B14="","",G14+I14+J14+K14)</f>
        <v/>
      </c>
      <c r="M14" s="23"/>
      <c r="N14" s="15" t="str">
        <f>IF($B14="","",ROUND(MIN(M14,'Tham số'!$B$12)*('Tham số'!$B$7+'Tham số'!$B$8)+MIN(M14,'Tham số'!$B$13)*'Tham số'!$B$9,0))</f>
        <v/>
      </c>
      <c r="O14" s="21"/>
      <c r="P14" s="15" t="str">
        <f>IF($B14="","",MAX(0,L14-N14-'Tham số'!$B$3-O14*'Tham số'!$B$4))</f>
        <v/>
      </c>
      <c r="Q14" s="15" t="str">
        <f>IF($B14="","",ROUND(IF(P14&lt;=10000000,P14*5%,IF(P14&lt;=30000000,P14*10%-500000,IF(P14&lt;=60000000,P14*20%-3500000,IF(P14&lt;=100000000,P14*30%-9500000,P14*35%-14500000)))),0))</f>
        <v/>
      </c>
      <c r="R14" s="23"/>
      <c r="S14" s="16" t="str">
        <f>IF($B14="","",L14-N14-Q14-R14)</f>
        <v/>
      </c>
      <c r="T14" s="8"/>
    </row>
    <row r="15">
      <c r="A15" s="17" t="str">
        <f>IF($B15="","",ROW()-4)</f>
        <v/>
      </c>
      <c r="B15" s="21"/>
      <c r="C15" s="21"/>
      <c r="D15" s="23"/>
      <c r="E15" s="21"/>
      <c r="F15" s="21"/>
      <c r="G15" s="15" t="str">
        <f>IF($B15="","",ROUND(D15/E15*F15,0))</f>
        <v/>
      </c>
      <c r="H15" s="21"/>
      <c r="I15" s="15" t="str">
        <f>IF($B15="","",ROUND(D15/E15/'Tham số'!$B$11*H15*'Tham số'!$B$10,0))</f>
        <v/>
      </c>
      <c r="J15" s="23"/>
      <c r="K15" s="23"/>
      <c r="L15" s="15" t="str">
        <f>IF($B15="","",G15+I15+J15+K15)</f>
        <v/>
      </c>
      <c r="M15" s="23"/>
      <c r="N15" s="15" t="str">
        <f>IF($B15="","",ROUND(MIN(M15,'Tham số'!$B$12)*('Tham số'!$B$7+'Tham số'!$B$8)+MIN(M15,'Tham số'!$B$13)*'Tham số'!$B$9,0))</f>
        <v/>
      </c>
      <c r="O15" s="21"/>
      <c r="P15" s="15" t="str">
        <f>IF($B15="","",MAX(0,L15-N15-'Tham số'!$B$3-O15*'Tham số'!$B$4))</f>
        <v/>
      </c>
      <c r="Q15" s="15" t="str">
        <f>IF($B15="","",ROUND(IF(P15&lt;=10000000,P15*5%,IF(P15&lt;=30000000,P15*10%-500000,IF(P15&lt;=60000000,P15*20%-3500000,IF(P15&lt;=100000000,P15*30%-9500000,P15*35%-14500000)))),0))</f>
        <v/>
      </c>
      <c r="R15" s="23"/>
      <c r="S15" s="16" t="str">
        <f>IF($B15="","",L15-N15-Q15-R15)</f>
        <v/>
      </c>
      <c r="T15" s="8"/>
    </row>
    <row r="16">
      <c r="A16" s="17" t="str">
        <f>IF($B16="","",ROW()-4)</f>
        <v/>
      </c>
      <c r="B16" s="21"/>
      <c r="C16" s="21"/>
      <c r="D16" s="23"/>
      <c r="E16" s="21"/>
      <c r="F16" s="21"/>
      <c r="G16" s="15" t="str">
        <f>IF($B16="","",ROUND(D16/E16*F16,0))</f>
        <v/>
      </c>
      <c r="H16" s="21"/>
      <c r="I16" s="15" t="str">
        <f>IF($B16="","",ROUND(D16/E16/'Tham số'!$B$11*H16*'Tham số'!$B$10,0))</f>
        <v/>
      </c>
      <c r="J16" s="23"/>
      <c r="K16" s="23"/>
      <c r="L16" s="15" t="str">
        <f>IF($B16="","",G16+I16+J16+K16)</f>
        <v/>
      </c>
      <c r="M16" s="23"/>
      <c r="N16" s="15" t="str">
        <f>IF($B16="","",ROUND(MIN(M16,'Tham số'!$B$12)*('Tham số'!$B$7+'Tham số'!$B$8)+MIN(M16,'Tham số'!$B$13)*'Tham số'!$B$9,0))</f>
        <v/>
      </c>
      <c r="O16" s="21"/>
      <c r="P16" s="15" t="str">
        <f>IF($B16="","",MAX(0,L16-N16-'Tham số'!$B$3-O16*'Tham số'!$B$4))</f>
        <v/>
      </c>
      <c r="Q16" s="15" t="str">
        <f>IF($B16="","",ROUND(IF(P16&lt;=10000000,P16*5%,IF(P16&lt;=30000000,P16*10%-500000,IF(P16&lt;=60000000,P16*20%-3500000,IF(P16&lt;=100000000,P16*30%-9500000,P16*35%-14500000)))),0))</f>
        <v/>
      </c>
      <c r="R16" s="23"/>
      <c r="S16" s="16" t="str">
        <f>IF($B16="","",L16-N16-Q16-R16)</f>
        <v/>
      </c>
      <c r="T16" s="8"/>
    </row>
    <row r="17">
      <c r="A17" s="17" t="str">
        <f>IF($B17="","",ROW()-4)</f>
        <v/>
      </c>
      <c r="B17" s="21"/>
      <c r="C17" s="21"/>
      <c r="D17" s="23"/>
      <c r="E17" s="21"/>
      <c r="F17" s="21"/>
      <c r="G17" s="15" t="str">
        <f>IF($B17="","",ROUND(D17/E17*F17,0))</f>
        <v/>
      </c>
      <c r="H17" s="21"/>
      <c r="I17" s="15" t="str">
        <f>IF($B17="","",ROUND(D17/E17/'Tham số'!$B$11*H17*'Tham số'!$B$10,0))</f>
        <v/>
      </c>
      <c r="J17" s="23"/>
      <c r="K17" s="23"/>
      <c r="L17" s="15" t="str">
        <f>IF($B17="","",G17+I17+J17+K17)</f>
        <v/>
      </c>
      <c r="M17" s="23"/>
      <c r="N17" s="15" t="str">
        <f>IF($B17="","",ROUND(MIN(M17,'Tham số'!$B$12)*('Tham số'!$B$7+'Tham số'!$B$8)+MIN(M17,'Tham số'!$B$13)*'Tham số'!$B$9,0))</f>
        <v/>
      </c>
      <c r="O17" s="21"/>
      <c r="P17" s="15" t="str">
        <f>IF($B17="","",MAX(0,L17-N17-'Tham số'!$B$3-O17*'Tham số'!$B$4))</f>
        <v/>
      </c>
      <c r="Q17" s="15" t="str">
        <f>IF($B17="","",ROUND(IF(P17&lt;=10000000,P17*5%,IF(P17&lt;=30000000,P17*10%-500000,IF(P17&lt;=60000000,P17*20%-3500000,IF(P17&lt;=100000000,P17*30%-9500000,P17*35%-14500000)))),0))</f>
        <v/>
      </c>
      <c r="R17" s="23"/>
      <c r="S17" s="16" t="str">
        <f>IF($B17="","",L17-N17-Q17-R17)</f>
        <v/>
      </c>
      <c r="T17" s="8"/>
    </row>
    <row r="18">
      <c r="A18" s="17" t="str">
        <f>IF($B18="","",ROW()-4)</f>
        <v/>
      </c>
      <c r="B18" s="21"/>
      <c r="C18" s="21"/>
      <c r="D18" s="23"/>
      <c r="E18" s="21"/>
      <c r="F18" s="21"/>
      <c r="G18" s="15" t="str">
        <f>IF($B18="","",ROUND(D18/E18*F18,0))</f>
        <v/>
      </c>
      <c r="H18" s="21"/>
      <c r="I18" s="15" t="str">
        <f>IF($B18="","",ROUND(D18/E18/'Tham số'!$B$11*H18*'Tham số'!$B$10,0))</f>
        <v/>
      </c>
      <c r="J18" s="23"/>
      <c r="K18" s="23"/>
      <c r="L18" s="15" t="str">
        <f>IF($B18="","",G18+I18+J18+K18)</f>
        <v/>
      </c>
      <c r="M18" s="23"/>
      <c r="N18" s="15" t="str">
        <f>IF($B18="","",ROUND(MIN(M18,'Tham số'!$B$12)*('Tham số'!$B$7+'Tham số'!$B$8)+MIN(M18,'Tham số'!$B$13)*'Tham số'!$B$9,0))</f>
        <v/>
      </c>
      <c r="O18" s="21"/>
      <c r="P18" s="15" t="str">
        <f>IF($B18="","",MAX(0,L18-N18-'Tham số'!$B$3-O18*'Tham số'!$B$4))</f>
        <v/>
      </c>
      <c r="Q18" s="15" t="str">
        <f>IF($B18="","",ROUND(IF(P18&lt;=10000000,P18*5%,IF(P18&lt;=30000000,P18*10%-500000,IF(P18&lt;=60000000,P18*20%-3500000,IF(P18&lt;=100000000,P18*30%-9500000,P18*35%-14500000)))),0))</f>
        <v/>
      </c>
      <c r="R18" s="23"/>
      <c r="S18" s="16" t="str">
        <f>IF($B18="","",L18-N18-Q18-R18)</f>
        <v/>
      </c>
      <c r="T18" s="8"/>
    </row>
    <row r="19">
      <c r="A19" s="17" t="str">
        <f>IF($B19="","",ROW()-4)</f>
        <v/>
      </c>
      <c r="B19" s="21"/>
      <c r="C19" s="21"/>
      <c r="D19" s="23"/>
      <c r="E19" s="21"/>
      <c r="F19" s="21"/>
      <c r="G19" s="15" t="str">
        <f>IF($B19="","",ROUND(D19/E19*F19,0))</f>
        <v/>
      </c>
      <c r="H19" s="21"/>
      <c r="I19" s="15" t="str">
        <f>IF($B19="","",ROUND(D19/E19/'Tham số'!$B$11*H19*'Tham số'!$B$10,0))</f>
        <v/>
      </c>
      <c r="J19" s="23"/>
      <c r="K19" s="23"/>
      <c r="L19" s="15" t="str">
        <f>IF($B19="","",G19+I19+J19+K19)</f>
        <v/>
      </c>
      <c r="M19" s="23"/>
      <c r="N19" s="15" t="str">
        <f>IF($B19="","",ROUND(MIN(M19,'Tham số'!$B$12)*('Tham số'!$B$7+'Tham số'!$B$8)+MIN(M19,'Tham số'!$B$13)*'Tham số'!$B$9,0))</f>
        <v/>
      </c>
      <c r="O19" s="21"/>
      <c r="P19" s="15" t="str">
        <f>IF($B19="","",MAX(0,L19-N19-'Tham số'!$B$3-O19*'Tham số'!$B$4))</f>
        <v/>
      </c>
      <c r="Q19" s="15" t="str">
        <f>IF($B19="","",ROUND(IF(P19&lt;=10000000,P19*5%,IF(P19&lt;=30000000,P19*10%-500000,IF(P19&lt;=60000000,P19*20%-3500000,IF(P19&lt;=100000000,P19*30%-9500000,P19*35%-14500000)))),0))</f>
        <v/>
      </c>
      <c r="R19" s="23"/>
      <c r="S19" s="16" t="str">
        <f>IF($B19="","",L19-N19-Q19-R19)</f>
        <v/>
      </c>
      <c r="T19" s="8"/>
    </row>
    <row r="20">
      <c r="A20" s="17" t="str">
        <f>IF($B20="","",ROW()-4)</f>
        <v/>
      </c>
      <c r="B20" s="21"/>
      <c r="C20" s="21"/>
      <c r="D20" s="23"/>
      <c r="E20" s="21"/>
      <c r="F20" s="21"/>
      <c r="G20" s="15" t="str">
        <f>IF($B20="","",ROUND(D20/E20*F20,0))</f>
        <v/>
      </c>
      <c r="H20" s="21"/>
      <c r="I20" s="15" t="str">
        <f>IF($B20="","",ROUND(D20/E20/'Tham số'!$B$11*H20*'Tham số'!$B$10,0))</f>
        <v/>
      </c>
      <c r="J20" s="23"/>
      <c r="K20" s="23"/>
      <c r="L20" s="15" t="str">
        <f>IF($B20="","",G20+I20+J20+K20)</f>
        <v/>
      </c>
      <c r="M20" s="23"/>
      <c r="N20" s="15" t="str">
        <f>IF($B20="","",ROUND(MIN(M20,'Tham số'!$B$12)*('Tham số'!$B$7+'Tham số'!$B$8)+MIN(M20,'Tham số'!$B$13)*'Tham số'!$B$9,0))</f>
        <v/>
      </c>
      <c r="O20" s="21"/>
      <c r="P20" s="15" t="str">
        <f>IF($B20="","",MAX(0,L20-N20-'Tham số'!$B$3-O20*'Tham số'!$B$4))</f>
        <v/>
      </c>
      <c r="Q20" s="15" t="str">
        <f>IF($B20="","",ROUND(IF(P20&lt;=10000000,P20*5%,IF(P20&lt;=30000000,P20*10%-500000,IF(P20&lt;=60000000,P20*20%-3500000,IF(P20&lt;=100000000,P20*30%-9500000,P20*35%-14500000)))),0))</f>
        <v/>
      </c>
      <c r="R20" s="23"/>
      <c r="S20" s="16" t="str">
        <f>IF($B20="","",L20-N20-Q20-R20)</f>
        <v/>
      </c>
      <c r="T20" s="8"/>
    </row>
    <row r="21">
      <c r="A21" s="17" t="str">
        <f>IF($B21="","",ROW()-4)</f>
        <v/>
      </c>
      <c r="B21" s="21"/>
      <c r="C21" s="21"/>
      <c r="D21" s="23"/>
      <c r="E21" s="21"/>
      <c r="F21" s="21"/>
      <c r="G21" s="15" t="str">
        <f>IF($B21="","",ROUND(D21/E21*F21,0))</f>
        <v/>
      </c>
      <c r="H21" s="21"/>
      <c r="I21" s="15" t="str">
        <f>IF($B21="","",ROUND(D21/E21/'Tham số'!$B$11*H21*'Tham số'!$B$10,0))</f>
        <v/>
      </c>
      <c r="J21" s="23"/>
      <c r="K21" s="23"/>
      <c r="L21" s="15" t="str">
        <f>IF($B21="","",G21+I21+J21+K21)</f>
        <v/>
      </c>
      <c r="M21" s="23"/>
      <c r="N21" s="15" t="str">
        <f>IF($B21="","",ROUND(MIN(M21,'Tham số'!$B$12)*('Tham số'!$B$7+'Tham số'!$B$8)+MIN(M21,'Tham số'!$B$13)*'Tham số'!$B$9,0))</f>
        <v/>
      </c>
      <c r="O21" s="21"/>
      <c r="P21" s="15" t="str">
        <f>IF($B21="","",MAX(0,L21-N21-'Tham số'!$B$3-O21*'Tham số'!$B$4))</f>
        <v/>
      </c>
      <c r="Q21" s="15" t="str">
        <f>IF($B21="","",ROUND(IF(P21&lt;=10000000,P21*5%,IF(P21&lt;=30000000,P21*10%-500000,IF(P21&lt;=60000000,P21*20%-3500000,IF(P21&lt;=100000000,P21*30%-9500000,P21*35%-14500000)))),0))</f>
        <v/>
      </c>
      <c r="R21" s="23"/>
      <c r="S21" s="16" t="str">
        <f>IF($B21="","",L21-N21-Q21-R21)</f>
        <v/>
      </c>
      <c r="T21" s="8"/>
    </row>
    <row r="22">
      <c r="A22" s="17" t="str">
        <f>IF($B22="","",ROW()-4)</f>
        <v/>
      </c>
      <c r="B22" s="21"/>
      <c r="C22" s="21"/>
      <c r="D22" s="23"/>
      <c r="E22" s="21"/>
      <c r="F22" s="21"/>
      <c r="G22" s="15" t="str">
        <f>IF($B22="","",ROUND(D22/E22*F22,0))</f>
        <v/>
      </c>
      <c r="H22" s="21"/>
      <c r="I22" s="15" t="str">
        <f>IF($B22="","",ROUND(D22/E22/'Tham số'!$B$11*H22*'Tham số'!$B$10,0))</f>
        <v/>
      </c>
      <c r="J22" s="23"/>
      <c r="K22" s="23"/>
      <c r="L22" s="15" t="str">
        <f>IF($B22="","",G22+I22+J22+K22)</f>
        <v/>
      </c>
      <c r="M22" s="23"/>
      <c r="N22" s="15" t="str">
        <f>IF($B22="","",ROUND(MIN(M22,'Tham số'!$B$12)*('Tham số'!$B$7+'Tham số'!$B$8)+MIN(M22,'Tham số'!$B$13)*'Tham số'!$B$9,0))</f>
        <v/>
      </c>
      <c r="O22" s="21"/>
      <c r="P22" s="15" t="str">
        <f>IF($B22="","",MAX(0,L22-N22-'Tham số'!$B$3-O22*'Tham số'!$B$4))</f>
        <v/>
      </c>
      <c r="Q22" s="15" t="str">
        <f>IF($B22="","",ROUND(IF(P22&lt;=10000000,P22*5%,IF(P22&lt;=30000000,P22*10%-500000,IF(P22&lt;=60000000,P22*20%-3500000,IF(P22&lt;=100000000,P22*30%-9500000,P22*35%-14500000)))),0))</f>
        <v/>
      </c>
      <c r="R22" s="23"/>
      <c r="S22" s="16" t="str">
        <f>IF($B22="","",L22-N22-Q22-R22)</f>
        <v/>
      </c>
      <c r="T22" s="8"/>
    </row>
    <row r="23">
      <c r="A23" s="17" t="str">
        <f>IF($B23="","",ROW()-4)</f>
        <v/>
      </c>
      <c r="B23" s="21"/>
      <c r="C23" s="21"/>
      <c r="D23" s="23"/>
      <c r="E23" s="21"/>
      <c r="F23" s="21"/>
      <c r="G23" s="15" t="str">
        <f>IF($B23="","",ROUND(D23/E23*F23,0))</f>
        <v/>
      </c>
      <c r="H23" s="21"/>
      <c r="I23" s="15" t="str">
        <f>IF($B23="","",ROUND(D23/E23/'Tham số'!$B$11*H23*'Tham số'!$B$10,0))</f>
        <v/>
      </c>
      <c r="J23" s="23"/>
      <c r="K23" s="23"/>
      <c r="L23" s="15" t="str">
        <f>IF($B23="","",G23+I23+J23+K23)</f>
        <v/>
      </c>
      <c r="M23" s="23"/>
      <c r="N23" s="15" t="str">
        <f>IF($B23="","",ROUND(MIN(M23,'Tham số'!$B$12)*('Tham số'!$B$7+'Tham số'!$B$8)+MIN(M23,'Tham số'!$B$13)*'Tham số'!$B$9,0))</f>
        <v/>
      </c>
      <c r="O23" s="21"/>
      <c r="P23" s="15" t="str">
        <f>IF($B23="","",MAX(0,L23-N23-'Tham số'!$B$3-O23*'Tham số'!$B$4))</f>
        <v/>
      </c>
      <c r="Q23" s="15" t="str">
        <f>IF($B23="","",ROUND(IF(P23&lt;=10000000,P23*5%,IF(P23&lt;=30000000,P23*10%-500000,IF(P23&lt;=60000000,P23*20%-3500000,IF(P23&lt;=100000000,P23*30%-9500000,P23*35%-14500000)))),0))</f>
        <v/>
      </c>
      <c r="R23" s="23"/>
      <c r="S23" s="16" t="str">
        <f>IF($B23="","",L23-N23-Q23-R23)</f>
        <v/>
      </c>
      <c r="T23" s="8"/>
    </row>
    <row r="24">
      <c r="A24" s="17" t="str">
        <f>IF($B24="","",ROW()-4)</f>
        <v/>
      </c>
      <c r="B24" s="21"/>
      <c r="C24" s="21"/>
      <c r="D24" s="23"/>
      <c r="E24" s="21"/>
      <c r="F24" s="21"/>
      <c r="G24" s="15" t="str">
        <f>IF($B24="","",ROUND(D24/E24*F24,0))</f>
        <v/>
      </c>
      <c r="H24" s="21"/>
      <c r="I24" s="15" t="str">
        <f>IF($B24="","",ROUND(D24/E24/'Tham số'!$B$11*H24*'Tham số'!$B$10,0))</f>
        <v/>
      </c>
      <c r="J24" s="23"/>
      <c r="K24" s="23"/>
      <c r="L24" s="15" t="str">
        <f>IF($B24="","",G24+I24+J24+K24)</f>
        <v/>
      </c>
      <c r="M24" s="23"/>
      <c r="N24" s="15" t="str">
        <f>IF($B24="","",ROUND(MIN(M24,'Tham số'!$B$12)*('Tham số'!$B$7+'Tham số'!$B$8)+MIN(M24,'Tham số'!$B$13)*'Tham số'!$B$9,0))</f>
        <v/>
      </c>
      <c r="O24" s="21"/>
      <c r="P24" s="15" t="str">
        <f>IF($B24="","",MAX(0,L24-N24-'Tham số'!$B$3-O24*'Tham số'!$B$4))</f>
        <v/>
      </c>
      <c r="Q24" s="15" t="str">
        <f>IF($B24="","",ROUND(IF(P24&lt;=10000000,P24*5%,IF(P24&lt;=30000000,P24*10%-500000,IF(P24&lt;=60000000,P24*20%-3500000,IF(P24&lt;=100000000,P24*30%-9500000,P24*35%-14500000)))),0))</f>
        <v/>
      </c>
      <c r="R24" s="23"/>
      <c r="S24" s="16" t="str">
        <f>IF($B24="","",L24-N24-Q24-R24)</f>
        <v/>
      </c>
      <c r="T24" s="8"/>
    </row>
    <row r="25">
      <c r="A25" s="20" t="inlineStr">
        <is>
          <t>Tổng cộng</t>
        </is>
      </c>
      <c r="B25" s="19"/>
      <c r="C25" s="19"/>
      <c r="D25" s="16">
        <f>SUM(D5:D24)</f>
        <v>72500000</v>
      </c>
      <c r="E25" s="19"/>
      <c r="F25" s="19"/>
      <c r="G25" s="16">
        <f>SUM(G5:G24)</f>
        <v>70468532</v>
      </c>
      <c r="H25" s="19"/>
      <c r="I25" s="16">
        <f>SUM(I5:I24)</f>
        <v>1435751</v>
      </c>
      <c r="J25" s="16">
        <f>SUM(J5:J24)</f>
        <v>5600000</v>
      </c>
      <c r="K25" s="16">
        <f>SUM(K5:K24)</f>
        <v>5500000</v>
      </c>
      <c r="L25" s="16">
        <f>SUM(L5:L24)</f>
        <v>83004283</v>
      </c>
      <c r="M25" s="19"/>
      <c r="N25" s="16">
        <f>SUM(N5:N24)</f>
        <v>7402500</v>
      </c>
      <c r="O25" s="19"/>
      <c r="P25" s="19"/>
      <c r="Q25" s="16">
        <f>SUM(Q5:Q24)</f>
        <v>460955</v>
      </c>
      <c r="R25" s="16">
        <f>SUM(R5:R24)</f>
        <v>1500000</v>
      </c>
      <c r="S25" s="16">
        <f>SUM(S5:S24)</f>
        <v>73640828</v>
      </c>
      <c r="T25" s="19"/>
    </row>
    <row r="27">
      <c r="B27" s="6" t="inlineStr">
        <is>
          <t>Người lập bảng</t>
        </is>
      </c>
      <c r="I27" s="6" t="inlineStr">
        <is>
          <t>Kế toán</t>
        </is>
      </c>
      <c r="P27" s="6" t="inlineStr">
        <is>
          <t>Giám đốc duyệt</t>
        </is>
      </c>
    </row>
    <row r="28">
      <c r="B28" s="3" t="inlineStr">
        <is>
          <t>(Ký, ghi rõ họ tên)</t>
        </is>
      </c>
      <c r="I28" s="3" t="inlineStr">
        <is>
          <t>(Ký, ghi rõ họ tên)</t>
        </is>
      </c>
      <c r="P28" s="3" t="inlineStr">
        <is>
          <t>(Ký, ghi rõ họ tên)</t>
        </is>
      </c>
    </row>
  </sheetData>
  <mergeCells count="1">
    <mergeCell ref="A25:C25"/>
  </mergeCells>
  <pageMargins left="0.4" right="0.4" top="0.5" bottom="0.5" header="0.3" footer="0.3"/>
  <pageSetup paperSize="9" orientation="landscape" fitToWidth="1" fitToHeight="0"/>
</worksheet>
</file>

<file path=xl/worksheets/sheet2.xml><?xml version="1.0" encoding="utf-8"?>
<worksheet xmlns="http://schemas.openxmlformats.org/spreadsheetml/2006/main" xmlns:r="http://schemas.openxmlformats.org/officeDocument/2006/relationships">
  <dimension ref="A1:C27"/>
  <sheetViews>
    <sheetView workbookViewId="0"/>
  </sheetViews>
  <sheetFormatPr defaultRowHeight="15"/>
  <cols>
    <col min="1" max="1" width="3" customWidth="1"/>
    <col min="2" max="2" width="34" customWidth="1"/>
    <col min="3" max="3" width="22" customWidth="1"/>
  </cols>
  <sheetData>
    <row r="1" ht="26" customHeight="1">
      <c r="B1" s="1" t="inlineStr">
        <is>
          <t>PHIẾU LƯƠNG</t>
        </is>
      </c>
    </row>
    <row r="2">
      <c r="B2" s="27" t="inlineStr">
        <is>
          <t>Kỳ lương</t>
        </is>
      </c>
      <c r="C2" s="8" t="str">
        <f>'Bảng lương'!C2</f>
        <v>Tháng 11/2026</v>
      </c>
    </row>
    <row r="3">
      <c r="B3" s="26" t="inlineStr">
        <is>
          <t>Mã nhân viên (nhập mã để xem)</t>
        </is>
      </c>
      <c r="C3" s="21" t="inlineStr">
        <is>
          <t>VD01</t>
        </is>
      </c>
    </row>
    <row r="5">
      <c r="B5" s="27" t="inlineStr">
        <is>
          <t>Họ và tên</t>
        </is>
      </c>
      <c r="C5" s="8" t="str">
        <f>IFERROR(INDEX('Bảng lương'!$C$5:$C$24,MATCH($C$3,'Bảng lương'!$B$5:$B$24,0)),"")</f>
        <v>Nguyễn Văn An</v>
      </c>
    </row>
    <row r="6">
      <c r="B6" s="27" t="inlineStr">
        <is>
          <t>Lương cơ bản</t>
        </is>
      </c>
      <c r="C6" s="15">
        <f>IFERROR(INDEX('Bảng lương'!$D$5:$D$24,MATCH($C$3,'Bảng lương'!$B$5:$B$24,0)),"")</f>
        <v>9000000</v>
      </c>
    </row>
    <row r="7">
      <c r="B7" s="27" t="inlineStr">
        <is>
          <t>Công chuẩn</t>
        </is>
      </c>
      <c r="C7" s="17">
        <f>IFERROR(INDEX('Bảng lương'!$E$5:$E$24,MATCH($C$3,'Bảng lương'!$B$5:$B$24,0)),"")</f>
        <v>26</v>
      </c>
    </row>
    <row r="8">
      <c r="B8" s="27" t="inlineStr">
        <is>
          <t>Công thực tế</t>
        </is>
      </c>
      <c r="C8" s="17">
        <f>IFERROR(INDEX('Bảng lương'!$F$5:$F$24,MATCH($C$3,'Bảng lương'!$B$5:$B$24,0)),"")</f>
        <v>26</v>
      </c>
    </row>
    <row r="9">
      <c r="B9" s="27" t="inlineStr">
        <is>
          <t>Lương theo công</t>
        </is>
      </c>
      <c r="C9" s="15">
        <f>IFERROR(INDEX('Bảng lương'!$G$5:$G$24,MATCH($C$3,'Bảng lương'!$B$5:$B$24,0)),"")</f>
        <v>9000000</v>
      </c>
    </row>
    <row r="10">
      <c r="B10" s="27" t="inlineStr">
        <is>
          <t>Giờ làm thêm</t>
        </is>
      </c>
      <c r="C10" s="17">
        <f>IFERROR(INDEX('Bảng lương'!$H$5:$H$24,MATCH($C$3,'Bảng lương'!$B$5:$B$24,0)),"")</f>
        <v>6</v>
      </c>
    </row>
    <row r="11">
      <c r="B11" s="27" t="inlineStr">
        <is>
          <t>Tiền làm thêm</t>
        </is>
      </c>
      <c r="C11" s="15">
        <f>IFERROR(INDEX('Bảng lương'!$I$5:$I$24,MATCH($C$3,'Bảng lương'!$B$5:$B$24,0)),"")</f>
        <v>389423</v>
      </c>
    </row>
    <row r="12">
      <c r="B12" s="27" t="inlineStr">
        <is>
          <t>Phụ cấp</t>
        </is>
      </c>
      <c r="C12" s="15">
        <f>IFERROR(INDEX('Bảng lương'!$J$5:$J$24,MATCH($C$3,'Bảng lương'!$B$5:$B$24,0)),"")</f>
        <v>800000</v>
      </c>
    </row>
    <row r="13">
      <c r="B13" s="27" t="inlineStr">
        <is>
          <t>Thưởng</t>
        </is>
      </c>
      <c r="C13" s="15">
        <f>IFERROR(INDEX('Bảng lương'!$K$5:$K$24,MATCH($C$3,'Bảng lương'!$B$5:$B$24,0)),"")</f>
        <v>500000</v>
      </c>
    </row>
    <row r="14">
      <c r="B14" s="26" t="inlineStr">
        <is>
          <t>Tổng thu nhập</t>
        </is>
      </c>
      <c r="C14" s="16">
        <f>IFERROR(INDEX('Bảng lương'!$L$5:$L$24,MATCH($C$3,'Bảng lương'!$B$5:$B$24,0)),"")</f>
        <v>10689423</v>
      </c>
    </row>
    <row r="15">
      <c r="B15" s="27" t="inlineStr">
        <is>
          <t>Bảo hiểm người lao động đóng</t>
        </is>
      </c>
      <c r="C15" s="15">
        <f>IFERROR(INDEX('Bảng lương'!$N$5:$N$24,MATCH($C$3,'Bảng lương'!$B$5:$B$24,0)),"")</f>
        <v>945000</v>
      </c>
    </row>
    <row r="16">
      <c r="B16" s="27" t="inlineStr">
        <is>
          <t>Thuế TNCN</t>
        </is>
      </c>
      <c r="C16" s="15">
        <f>IFERROR(INDEX('Bảng lương'!$Q$5:$Q$24,MATCH($C$3,'Bảng lương'!$B$5:$B$24,0)),"")</f>
        <v>0</v>
      </c>
    </row>
    <row r="17">
      <c r="B17" s="27" t="inlineStr">
        <is>
          <t>Tạm ứng</t>
        </is>
      </c>
      <c r="C17" s="15">
        <f>IFERROR(INDEX('Bảng lương'!$R$5:$R$24,MATCH($C$3,'Bảng lương'!$B$5:$B$24,0)),"")</f>
        <v>0</v>
      </c>
    </row>
    <row r="18">
      <c r="B18" s="26" t="inlineStr">
        <is>
          <t>THỰC LĨNH</t>
        </is>
      </c>
      <c r="C18" s="16">
        <f>IFERROR(INDEX('Bảng lương'!$S$5:$S$24,MATCH($C$3,'Bảng lương'!$B$5:$B$24,0)),"")</f>
        <v>9744423</v>
      </c>
    </row>
    <row r="20">
      <c r="B20" s="0" t="inlineStr">
        <is>
          <t>Ngày trả lương: ......../......../........</t>
        </is>
      </c>
    </row>
    <row r="22">
      <c r="B22" s="6" t="inlineStr">
        <is>
          <t>Người lập phiếu</t>
        </is>
      </c>
      <c r="C22" s="6" t="inlineStr">
        <is>
          <t>Người nhận</t>
        </is>
      </c>
    </row>
    <row r="23">
      <c r="B23" s="3" t="inlineStr">
        <is>
          <t>(Ký, ghi rõ họ tên)</t>
        </is>
      </c>
      <c r="C23" s="3" t="inlineStr">
        <is>
          <t>(Ký, ghi rõ họ tên)</t>
        </is>
      </c>
    </row>
    <row r="27" ht="30" customHeight="1">
      <c r="B27" s="4" t="inlineStr">
        <is>
          <t>Mỗi lần trả lương, công ty thông báo bảng kê trả lương cho người lao động (Bộ luật Lao động 2019, Điều 95).</t>
        </is>
      </c>
    </row>
  </sheetData>
  <mergeCells count="1">
    <mergeCell ref="B27:C27"/>
  </mergeCells>
  <pageMargins left="0.4" right="0.4" top="0.5" bottom="0.5" header="0.3" footer="0.3"/>
  <pageSetup paperSize="9" orientation="portrait"/>
</worksheet>
</file>

<file path=xl/worksheets/sheet3.xml><?xml version="1.0" encoding="utf-8"?>
<worksheet xmlns="http://schemas.openxmlformats.org/spreadsheetml/2006/main" xmlns:r="http://schemas.openxmlformats.org/officeDocument/2006/relationships">
  <dimension ref="A1:C16"/>
  <sheetViews>
    <sheetView workbookViewId="0"/>
  </sheetViews>
  <sheetFormatPr defaultRowHeight="15"/>
  <cols>
    <col min="1" max="1" width="52" customWidth="1"/>
    <col min="2" max="2" width="16" customWidth="1"/>
    <col min="3" max="3" width="60" customWidth="1"/>
  </cols>
  <sheetData>
    <row r="1" ht="26" customHeight="1">
      <c r="A1" s="1" t="inlineStr">
        <is>
          <t>Tham số tính lương</t>
        </is>
      </c>
    </row>
    <row r="2">
      <c r="A2" s="7" t="inlineStr">
        <is>
          <t>Tham số</t>
        </is>
      </c>
      <c r="B2" s="7" t="inlineStr">
        <is>
          <t>Giá trị</t>
        </is>
      </c>
      <c r="C2" s="7" t="inlineStr">
        <is>
          <t>Ghi chú</t>
        </is>
      </c>
    </row>
    <row r="3">
      <c r="A3" s="27" t="inlineStr">
        <is>
          <t>Giảm trừ bản thân / tháng</t>
        </is>
      </c>
      <c r="B3" s="23">
        <v>15500000</v>
      </c>
      <c r="C3" s="8" t="inlineStr">
        <is>
          <t>Thuế TNCN, áp dụng từ kỳ tính thuế 2026</t>
        </is>
      </c>
    </row>
    <row r="4">
      <c r="A4" s="27" t="inlineStr">
        <is>
          <t>Giảm trừ mỗi người phụ thuộc / tháng</t>
        </is>
      </c>
      <c r="B4" s="23">
        <v>6200000</v>
      </c>
      <c r="C4" s="8"/>
    </row>
    <row r="5">
      <c r="A5" s="27" t="inlineStr">
        <is>
          <t>Mức tham chiếu (lương cơ sở)</t>
        </is>
      </c>
      <c r="B5" s="23">
        <v>2530000</v>
      </c>
      <c r="C5" s="8" t="inlineStr">
        <is>
          <t>Trần đóng BHXH, BHYT = 20 lần mức này</t>
        </is>
      </c>
    </row>
    <row r="6">
      <c r="A6" s="27" t="inlineStr">
        <is>
          <t>Lương tối thiểu vùng của nơi làm việc</t>
        </is>
      </c>
      <c r="B6" s="23">
        <v>5310000</v>
      </c>
      <c r="C6" s="8" t="inlineStr">
        <is>
          <t>Đang để Vùng I. Trần đóng BHTN = 20 lần mức này</t>
        </is>
      </c>
    </row>
    <row r="7">
      <c r="A7" s="27" t="inlineStr">
        <is>
          <t>BHXH người lao động</t>
        </is>
      </c>
      <c r="B7" s="24">
        <v>0.08</v>
      </c>
      <c r="C7" s="8"/>
    </row>
    <row r="8">
      <c r="A8" s="27" t="inlineStr">
        <is>
          <t>BHYT người lao động</t>
        </is>
      </c>
      <c r="B8" s="24">
        <v>0.015</v>
      </c>
      <c r="C8" s="8"/>
    </row>
    <row r="9">
      <c r="A9" s="27" t="inlineStr">
        <is>
          <t>BHTN người lao động</t>
        </is>
      </c>
      <c r="B9" s="24">
        <v>0.01</v>
      </c>
      <c r="C9" s="8"/>
    </row>
    <row r="10">
      <c r="A10" s="27" t="inlineStr">
        <is>
          <t>Hệ số làm thêm ngày thường</t>
        </is>
      </c>
      <c r="B10" s="25">
        <v>1.5</v>
      </c>
      <c r="C10" s="8" t="inlineStr">
        <is>
          <t>Tối thiểu 150% (Bộ luật Lao động 2019, Điều 98)</t>
        </is>
      </c>
    </row>
    <row r="11">
      <c r="A11" s="27" t="inlineStr">
        <is>
          <t>Số giờ của 1 ngày công</t>
        </is>
      </c>
      <c r="B11" s="21">
        <v>8</v>
      </c>
      <c r="C11" s="8" t="inlineStr">
        <is>
          <t>Dùng để quy lương ngày ra lương giờ khi tính làm thêm</t>
        </is>
      </c>
    </row>
    <row r="12">
      <c r="A12" s="27" t="inlineStr">
        <is>
          <t>Trần đóng BHXH, BHYT</t>
        </is>
      </c>
      <c r="B12" s="15">
        <f>20*B5</f>
        <v>50600000</v>
      </c>
      <c r="C12" s="8" t="inlineStr">
        <is>
          <t>Tự tính</t>
        </is>
      </c>
    </row>
    <row r="13">
      <c r="A13" s="27" t="inlineStr">
        <is>
          <t>Trần đóng BHTN</t>
        </is>
      </c>
      <c r="B13" s="15">
        <f>20*B6</f>
        <v>106200000</v>
      </c>
      <c r="C13" s="8" t="inlineStr">
        <is>
          <t>Tự tính</t>
        </is>
      </c>
    </row>
    <row r="16">
      <c r="A16" s="3" t="inlineStr">
        <is>
          <t>Số liệu theo quy định kiểm tra ngày 18/10/2026. Quy định thay đổi thì sửa các ô màu vàng.</t>
        </is>
      </c>
    </row>
  </sheetData>
  <mergeCells count="1">
    <mergeCell ref="A16:C16"/>
  </mergeCells>
  <pageMargins left="0.4" right="0.4" top="0.5" bottom="0.5" header="0.3" footer="0.3"/>
  <pageSetup paperSize="9" orientation="portrait"/>
</worksheet>
</file>

<file path=xl/worksheets/sheet4.xml><?xml version="1.0" encoding="utf-8"?>
<worksheet xmlns="http://schemas.openxmlformats.org/spreadsheetml/2006/main" xmlns:r="http://schemas.openxmlformats.org/officeDocument/2006/relationships">
  <dimension ref="A1:A21"/>
  <sheetViews>
    <sheetView workbookViewId="0"/>
  </sheetViews>
  <sheetFormatPr defaultRowHeight="15"/>
  <cols>
    <col min="1" max="1" width="110" customWidth="1"/>
  </cols>
  <sheetData>
    <row r="1" ht="26" customHeight="1">
      <c r="A1" s="1" t="inlineStr">
        <is>
          <t>Mẫu bảng lương có công thức và phiếu lương</t>
        </is>
      </c>
    </row>
    <row r="3">
      <c r="A3" s="2" t="inlineStr">
        <is>
          <t>Bảng lương</t>
        </is>
      </c>
    </row>
    <row r="4" ht="30" customHeight="1">
      <c r="A4" s="5" t="inlineStr">
        <is>
          <t>1. Sheet "Bảng lương": ô vàng là ô nhập (mã, tên, lương cơ bản, công, giờ làm thêm, phụ cấp, thưởng, lương đóng bảo hiểm, số người phụ thuộc, tạm ứng). Ô trắng tự tính.</t>
        </is>
      </c>
    </row>
    <row r="5">
      <c r="A5" s="5" t="inlineStr">
        <is>
          <t>2. Lương theo công = Lương cơ bản ÷ Công chuẩn × Công thực tế.</t>
        </is>
      </c>
    </row>
    <row r="6">
      <c r="A6" s="5" t="inlineStr">
        <is>
          <t>3. Tiền làm thêm = Lương cơ bản ÷ Công chuẩn ÷ số giờ 1 ngày công × Giờ làm thêm × 150% (ngày thường).</t>
        </is>
      </c>
    </row>
    <row r="7" ht="30" customHeight="1">
      <c r="A7" s="5" t="inlineStr">
        <is>
          <t>4. Bảo hiểm người lao động = 8% BHXH + 1,5% BHYT + 1% BHTN trên lương đóng bảo hiểm, có áp trần (sheet "Tham số").</t>
        </is>
      </c>
    </row>
    <row r="8" ht="30" customHeight="1">
      <c r="A8" s="5" t="inlineStr">
        <is>
          <t>5. Thu nhập tính thuế = Tổng thu nhập − bảo hiểm − giảm trừ bản thân − giảm trừ người phụ thuộc. Thuế tính theo biểu luỹ tiến 5 bậc.</t>
        </is>
      </c>
    </row>
    <row r="9">
      <c r="A9" s="5" t="inlineStr">
        <is>
          <t>6. Thực lĩnh = Tổng thu nhập − bảo hiểm − thuế TNCN − tạm ứng.</t>
        </is>
      </c>
    </row>
    <row r="11">
      <c r="A11" s="2" t="inlineStr">
        <is>
          <t>Phiếu lương</t>
        </is>
      </c>
    </row>
    <row r="12" ht="30" customHeight="1">
      <c r="A12" s="5" t="inlineStr">
        <is>
          <t>7. Sheet "Phiếu lương": nhập mã nhân viên ở ô C3, phiếu tự lấy số từ bảng lương. In hoặc lưu PDF cho từng người.</t>
        </is>
      </c>
    </row>
    <row r="14">
      <c r="A14" s="2" t="inlineStr">
        <is>
          <t>Lưu ý</t>
        </is>
      </c>
    </row>
    <row r="15" ht="60" customHeight="1">
      <c r="A15" s="4" t="inlineStr">
        <is>
          <t>Mẫu đơn giản để tham khảo. Mẫu coi toàn bộ phụ cấp, thưởng, tiền làm thêm là thu nhập chịu thuế. Thực tế có khoản được miễn hoặc không tính thuế (ví dụ phần tiền làm thêm giờ trả cao hơn giờ làm việc bình thường). Người làm hợp đồng dưới 3 tháng có cách khấu trừ khác. Hỏi kế toán trước khi dùng để trả lương thật.</t>
        </is>
      </c>
    </row>
    <row r="16" ht="30" customHeight="1">
      <c r="A16" s="4" t="inlineStr">
        <is>
          <t>Tham số pháp lý ở sheet "Tham số" là số tại ngày kiểm tra ghi trong sheet. Quy định đổi thì sửa ô màu vàng ở đó.</t>
        </is>
      </c>
    </row>
    <row r="18">
      <c r="A18" s="2" t="inlineStr">
        <is>
          <t>Khi dùng chamcong.biz</t>
        </is>
      </c>
    </row>
    <row r="19" ht="30" customHeight="1">
      <c r="A19" s="5" t="inlineStr">
        <is>
          <t>8. Bảng lương trên app lấy công, giờ làm thêm, phút đi muộn, nghỉ phép, phụ cấp, tạm ứng từ dữ liệu chấm công; công thức viết kiểu Excel tương tự mẫu này; phiếu lương gửi lên điện thoại nhân viên.</t>
        </is>
      </c>
    </row>
    <row r="21">
      <c r="A21" s="3" t="inlineStr">
        <is>
          <t>Mẫu miễn phí từ chamcong.biz. Dữ liệu trong file là dữ liệu giả, chỉ để minh hoạ.</t>
        </is>
      </c>
    </row>
  </sheetData>
  <pageMargins left="0.4" right="0.4" top="0.5" bottom="0.5" header="0.3" footer="0.3"/>
  <pageSetup paperSize="9" orientation="portrait"/>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Mẫu bảng lương có công thức và phiếu lương</dc:title>
  <dc:subject>Mẫu tải về miễn phí từ chamcong.biz – dữ liệu trong file là dữ liệu giả</dc:subject>
  <dc:creator>chamcong.biz</dc:creator>
  <dcterms:created xsi:type="dcterms:W3CDTF">2026-10-18T00:00:00Z</dcterms:created>
  <dcterms:modified xsi:type="dcterms:W3CDTF">2026-10-18T00:00:00Z</dcterms:modified>
</cp:coreProperties>
</file>